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pegorarog_nih_gov/Documents/Protocols/OPS_SOPs/_site/"/>
    </mc:Choice>
  </mc:AlternateContent>
  <xr:revisionPtr revIDLastSave="2" documentId="13_ncr:1_{EA416573-0A23-DE4E-8F4A-1D6FDDC1FB87}" xr6:coauthVersionLast="47" xr6:coauthVersionMax="47" xr10:uidLastSave="{8B1C1A62-6B3E-41C0-9007-C0FAF31D9CBE}"/>
  <bookViews>
    <workbookView xWindow="-110" yWindow="-110" windowWidth="38620" windowHeight="21100" activeTab="1" xr2:uid="{FD61E7D2-4DD4-DC48-9924-BFC08C7F7BCE}"/>
  </bookViews>
  <sheets>
    <sheet name="OPS_T7_LibraryPrep" sheetId="1" r:id="rId1"/>
    <sheet name="OPS_oligos" sheetId="2" r:id="rId2"/>
    <sheet name="OPS_reagent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1" i="1"/>
  <c r="L20" i="1"/>
  <c r="L6" i="1"/>
  <c r="F33" i="3"/>
  <c r="F35" i="3"/>
  <c r="F31" i="3"/>
  <c r="F29" i="3"/>
  <c r="F18" i="3"/>
  <c r="F17" i="3"/>
  <c r="F26" i="3"/>
  <c r="F25" i="3"/>
  <c r="F24" i="3"/>
  <c r="F21" i="3"/>
  <c r="F20" i="3"/>
  <c r="F19" i="3"/>
  <c r="F16" i="3"/>
  <c r="F15" i="3"/>
  <c r="F14" i="3"/>
  <c r="F13" i="3"/>
  <c r="F12" i="3"/>
  <c r="F9" i="3"/>
  <c r="F8" i="3"/>
  <c r="F7" i="3"/>
  <c r="F6" i="3"/>
  <c r="F5" i="3"/>
  <c r="F4" i="3"/>
  <c r="F3" i="3"/>
  <c r="F2" i="3"/>
  <c r="E103" i="1" l="1"/>
  <c r="F103" i="1" s="1"/>
  <c r="E102" i="1"/>
  <c r="F102" i="1" s="1"/>
  <c r="E90" i="1"/>
  <c r="F90" i="1" s="1"/>
  <c r="E89" i="1"/>
  <c r="F89" i="1" s="1"/>
  <c r="E88" i="1"/>
  <c r="F88" i="1" s="1"/>
  <c r="E76" i="1"/>
  <c r="F76" i="1" s="1"/>
  <c r="E75" i="1"/>
  <c r="F75" i="1" s="1"/>
  <c r="E74" i="1"/>
  <c r="F74" i="1" s="1"/>
  <c r="E73" i="1"/>
  <c r="F73" i="1" s="1"/>
  <c r="E72" i="1"/>
  <c r="F7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0" i="1"/>
  <c r="F10" i="1" s="1"/>
  <c r="E9" i="1"/>
  <c r="F9" i="1" s="1"/>
  <c r="E8" i="1"/>
  <c r="F8" i="1" s="1"/>
  <c r="E7" i="1"/>
  <c r="F7" i="1" s="1"/>
  <c r="E6" i="1"/>
  <c r="F6" i="1" s="1"/>
  <c r="E104" i="1" l="1"/>
  <c r="F104" i="1" s="1"/>
  <c r="E91" i="1"/>
  <c r="F91" i="1" s="1"/>
  <c r="E77" i="1"/>
  <c r="F77" i="1" s="1"/>
  <c r="E62" i="1"/>
  <c r="F62" i="1" s="1"/>
  <c r="E45" i="1"/>
  <c r="F45" i="1" s="1"/>
  <c r="E28" i="1"/>
  <c r="F28" i="1" s="1"/>
  <c r="E11" i="1"/>
  <c r="F11" i="1" s="1"/>
</calcChain>
</file>

<file path=xl/sharedStrings.xml><?xml version="1.0" encoding="utf-8"?>
<sst xmlns="http://schemas.openxmlformats.org/spreadsheetml/2006/main" count="282" uniqueCount="202">
  <si>
    <t>IVT REACTION</t>
  </si>
  <si>
    <t>Primer crosslink</t>
  </si>
  <si>
    <t>Initial conc (uM)</t>
  </si>
  <si>
    <t>Non-commercial T7</t>
  </si>
  <si>
    <t>Final conc (uM)</t>
  </si>
  <si>
    <t>Number of samples</t>
  </si>
  <si>
    <t>Final Vol (ul)</t>
  </si>
  <si>
    <t>Reagent</t>
  </si>
  <si>
    <t>Initial Concentration</t>
  </si>
  <si>
    <t>Final Concentration</t>
  </si>
  <si>
    <t>Reaction Volume</t>
  </si>
  <si>
    <t>10x T7 Reaction mix</t>
  </si>
  <si>
    <t>1x</t>
  </si>
  <si>
    <t>Can be purchased separately from NEB with a special order</t>
  </si>
  <si>
    <t>Initial primer vol (ul)</t>
  </si>
  <si>
    <t>25 mM rNTPs</t>
  </si>
  <si>
    <t>10mM</t>
  </si>
  <si>
    <t>40U/uL Rnase Inhibitor</t>
  </si>
  <si>
    <t>0.4U/ul</t>
  </si>
  <si>
    <t>100mM DTT</t>
  </si>
  <si>
    <t>5mM</t>
  </si>
  <si>
    <t>100x/40x T7 RNA polymerase mix</t>
  </si>
  <si>
    <t>Post-fixation</t>
  </si>
  <si>
    <t>DEPC-H2O</t>
  </si>
  <si>
    <t>Initial PFA conc (%)</t>
  </si>
  <si>
    <t>Initial Glu conc (%)</t>
  </si>
  <si>
    <t>Vf</t>
  </si>
  <si>
    <t>Final PFA conc (%)</t>
  </si>
  <si>
    <t>Final Glu conc (%)</t>
  </si>
  <si>
    <t>T7 HiScribe (E2040S)</t>
  </si>
  <si>
    <t>Final vol (ul)</t>
  </si>
  <si>
    <t>Initial PFA vol (ul)</t>
  </si>
  <si>
    <t>100 mM ATP</t>
  </si>
  <si>
    <t>Initial Glu vol (ul)</t>
  </si>
  <si>
    <t>100 mM GTP</t>
  </si>
  <si>
    <t>PBS vol (ul)</t>
  </si>
  <si>
    <t>100 mM UTP</t>
  </si>
  <si>
    <t>100 mM CTP</t>
  </si>
  <si>
    <t>10x T7 RNA polymerase mix</t>
  </si>
  <si>
    <t>In situ RT</t>
  </si>
  <si>
    <t>5x Reverse Transcriptase Buffer (2)</t>
  </si>
  <si>
    <t>40U/uL Rnase Inhibitor (6)</t>
  </si>
  <si>
    <t>0.8 U/uL</t>
  </si>
  <si>
    <t>20ug/uL BSA (5)</t>
  </si>
  <si>
    <t>0.2 ug/uL</t>
  </si>
  <si>
    <t>10mM dNTPs (3)</t>
  </si>
  <si>
    <t>0.25 mM</t>
  </si>
  <si>
    <t>100uM oRT primer (4)</t>
  </si>
  <si>
    <t>1 uM</t>
  </si>
  <si>
    <t>Reverse Transcriptase 200U/uL (7)</t>
  </si>
  <si>
    <t>4.8 U/uL</t>
  </si>
  <si>
    <t>DEPC-H2O (1)</t>
  </si>
  <si>
    <t>mRNA Degradation, Hybridization, Extension and Ligation</t>
  </si>
  <si>
    <t>10x Ampligase Buffer (2)</t>
  </si>
  <si>
    <t>100uM oPD probe(s) (4)</t>
  </si>
  <si>
    <t>0.1uM = 100nM</t>
  </si>
  <si>
    <t>5U/uL Rnase H (6)</t>
  </si>
  <si>
    <t>0.4U/uL</t>
  </si>
  <si>
    <t>0.2ug/uL</t>
  </si>
  <si>
    <t>50 U/uL TaqIT pol OR KlenTaq pol (7)</t>
  </si>
  <si>
    <t xml:space="preserve">0.02 U/uL </t>
  </si>
  <si>
    <t>10uM dNTPs (3)</t>
  </si>
  <si>
    <t>0.05 uM = 50 nM</t>
  </si>
  <si>
    <t>PLEASE DILUTE THE dNTPs 1:1000 before using them for this reaction. Stock is 10uM instead of 10mM</t>
  </si>
  <si>
    <t>100U/uL Ampligase (8)</t>
  </si>
  <si>
    <t>0.5 U/uL</t>
  </si>
  <si>
    <t>Rolling Circle Amplification (RCA)</t>
  </si>
  <si>
    <t>10x Phi29 DNA Polymerase Buffer (3)</t>
  </si>
  <si>
    <t>10mM dNTPs (4)</t>
  </si>
  <si>
    <t>0.25mM = 250uM</t>
  </si>
  <si>
    <t>50% Glycerol (2)</t>
  </si>
  <si>
    <t>5% v/v</t>
  </si>
  <si>
    <t>10U/uL Phi29 DNA Polymerase (6)</t>
  </si>
  <si>
    <t>1 U/uL</t>
  </si>
  <si>
    <t>Fluorescent sequencing probe (only if not SBS is performed)</t>
  </si>
  <si>
    <t>10 uM oSBS-Cy5</t>
  </si>
  <si>
    <t>0.2 uM</t>
  </si>
  <si>
    <t>20x SSC</t>
  </si>
  <si>
    <t>2x</t>
  </si>
  <si>
    <t>100% Formamide</t>
  </si>
  <si>
    <t>Sequencing probe (when SBS is performed)</t>
  </si>
  <si>
    <t>10 uM oSBS</t>
  </si>
  <si>
    <t>Oligo name</t>
  </si>
  <si>
    <t>Sequence (5'-3')</t>
  </si>
  <si>
    <t>Library prep</t>
  </si>
  <si>
    <t>oRT_CROPseq-v2-T7-Hybrid</t>
  </si>
  <si>
    <t>/5AmMC12/A+CT+CG+GT+GC+CA+CT+TTTTCAA</t>
  </si>
  <si>
    <t>oPD_CROPseq-v2-T7-Hybrid</t>
  </si>
  <si>
    <t>/5Phos/GTTTCAGAGCTATGCTCTCCTGTTCGCCAAATTCTACCCACCACCCACTCTCCAaaggacgaaaCACCg</t>
  </si>
  <si>
    <t>oPD_CROPseq-v2-T7-Hybrid-pUSEPR</t>
  </si>
  <si>
    <t>/5Phos/GTTTAAGAGCTATGCTCTCCTGTTCGCCAAATTCTACCCACCACCCACTCTCCAaaggacgaaaCACCg</t>
  </si>
  <si>
    <t>*Only when using CROPseq-v2-U6T7-pUSEPR backbone, needed if using pre-made GMC libraries</t>
  </si>
  <si>
    <t>oSBS_CROPseq-v2 (Cy5)</t>
  </si>
  <si>
    <t>/Cy5/GCCAAATTCTACCCACCACCCACTCTCCAaaggacgaaaCACCg</t>
  </si>
  <si>
    <t>*Just for checking the presence of amplification products without doing SBS</t>
  </si>
  <si>
    <t>oSBS_CROPseq-v2-T7-Hybrid</t>
  </si>
  <si>
    <t>GCCAAATTCTACCCACCACCCACTCTCCAaaggacgaaaCACCg</t>
  </si>
  <si>
    <t>NGS Cell library validation</t>
  </si>
  <si>
    <t>P5_N0</t>
  </si>
  <si>
    <t xml:space="preserve">AATGATACGGCGACCACCGAGATCTACACTCTTTCCCTACACGACGCTCTTCCGATCTTTGTGGAAAGGACGAAACACCG  </t>
  </si>
  <si>
    <t>P5_N1</t>
  </si>
  <si>
    <t xml:space="preserve">AATGATACGGCGACCACCGAGATCTACACTCTTTCCCTACACGACGCTCTTCCGATCTCTTGTGGAAAGGACGAAACACCG       </t>
  </si>
  <si>
    <t xml:space="preserve">P5_N2 </t>
  </si>
  <si>
    <t xml:space="preserve">AATGATACGGCGACCACCGAGATCTACACTCTTTCCCTACACGACGCTCTTCCGATCTGCTTGTGGAAAGGACGAAACACCG      </t>
  </si>
  <si>
    <t>P5_N3</t>
  </si>
  <si>
    <t xml:space="preserve">AATGATACGGCGACCACCGAGATCTACACTCTTTCCCTACACGACGCTCTTCCGATCTAGCTTGTGGAAAGGACGAAACACCG     </t>
  </si>
  <si>
    <t xml:space="preserve">P5_N4   </t>
  </si>
  <si>
    <t xml:space="preserve">AATGATACGGCGACCACCGAGATCTACACTCTTTCCCTACACGACGCTCTTCCGATCTCAACTTGTGGAAAGGACGAAACACCG    </t>
  </si>
  <si>
    <t xml:space="preserve">P5_N6  </t>
  </si>
  <si>
    <t xml:space="preserve">AATGATACGGCGACCACCGAGATCTACACTCTTTCCCTACACGACGCTCTTCCGATCTTGCACCTTGTGGAAAGGACGAAACACCG  </t>
  </si>
  <si>
    <t xml:space="preserve">P5_N7   </t>
  </si>
  <si>
    <t xml:space="preserve">AATGATACGGCGACCACCGAGATCTACACTCTTTCCCTACACGACGCTCTTCCGATCTACGCAACTTGTGGAAAGGACGAAACACCG </t>
  </si>
  <si>
    <t xml:space="preserve">P5_N8   </t>
  </si>
  <si>
    <t>AATGATACGGCGACCACCGAGATCTACACTCTTTCCCTACACGACGCTCTTCCGATCTGAAGACCCTTGTGGAAAGGACGAAACACCG</t>
  </si>
  <si>
    <t>p7_A01</t>
  </si>
  <si>
    <r>
      <t>CAAGCAGAAGACGGCATACGAGAT</t>
    </r>
    <r>
      <rPr>
        <sz val="10"/>
        <color rgb="FFFF0000"/>
        <rFont val="Helvetica"/>
        <family val="2"/>
      </rPr>
      <t>CGGTTCAA</t>
    </r>
    <r>
      <rPr>
        <sz val="10"/>
        <color rgb="FF000000"/>
        <rFont val="Helvetica"/>
        <family val="2"/>
      </rPr>
      <t>GTGACTGGAGTTCAGACGTGTGCTCTTCCGATCTTCTACTATAAGCACCGACTCGGTGCCAC</t>
    </r>
  </si>
  <si>
    <t>P7_A02</t>
  </si>
  <si>
    <r>
      <t>CAAGCAGAAGACGGCATACGAGAT</t>
    </r>
    <r>
      <rPr>
        <sz val="10"/>
        <color rgb="FFFF0000"/>
        <rFont val="Helvetica"/>
        <family val="2"/>
      </rPr>
      <t>GCTGGATT</t>
    </r>
    <r>
      <rPr>
        <sz val="10"/>
        <color rgb="FF000000"/>
        <rFont val="Helvetica"/>
        <family val="2"/>
      </rPr>
      <t>GTGACTGGAGTTCAGACGTGTGCTCTTCCGATCTTCTACTATAAGCACCGACTCGGTGCCAC</t>
    </r>
  </si>
  <si>
    <t>P7_A03</t>
  </si>
  <si>
    <r>
      <t>CAAGCAGAAGACGGCATACGAGAT</t>
    </r>
    <r>
      <rPr>
        <sz val="10"/>
        <color rgb="FFFF0000"/>
        <rFont val="Helvetica"/>
        <family val="2"/>
      </rPr>
      <t>TAACTCGG</t>
    </r>
    <r>
      <rPr>
        <sz val="10"/>
        <color rgb="FF000000"/>
        <rFont val="Helvetica"/>
        <family val="2"/>
      </rPr>
      <t>GTGACTGGAGTTCAGACGTGTGCTCTTCCGATCTTCTACTATAAGCACCGACTCGGTGCCAC</t>
    </r>
  </si>
  <si>
    <t>Note: for oPD oligos, order ultramer</t>
  </si>
  <si>
    <t>Name/Description</t>
  </si>
  <si>
    <t>Company</t>
  </si>
  <si>
    <t>Reference</t>
  </si>
  <si>
    <t>Price/unit</t>
  </si>
  <si>
    <t>Units per 6-well plate</t>
  </si>
  <si>
    <t>Total</t>
  </si>
  <si>
    <t>Link</t>
  </si>
  <si>
    <t>Paraformaldehyde 32% (10x10mL)</t>
  </si>
  <si>
    <t>Electron Microscopy Sciences</t>
  </si>
  <si>
    <t>https://www.emsdiasum.com/paraformaldehyde-32-aqueous-sol-em-grade</t>
  </si>
  <si>
    <t>PBS, 10X, Rnase free (1L)</t>
  </si>
  <si>
    <t>ThermoFisher Scientific</t>
  </si>
  <si>
    <t>AM9625</t>
  </si>
  <si>
    <t>https://www.thermofisher.com/order/catalog/product/AM9625</t>
  </si>
  <si>
    <t>UltraPure DEPC-Treated water</t>
  </si>
  <si>
    <t>https://www.thermofisher.com/order/catalog/product/750023</t>
  </si>
  <si>
    <t>10% Glutaraldehyde</t>
  </si>
  <si>
    <t>https://www.emsdiasum.com/microscopy/products/chemicals/glutaraldehyde.aspx</t>
  </si>
  <si>
    <t>SSC (20X), Rnase free</t>
  </si>
  <si>
    <t>AM9763</t>
  </si>
  <si>
    <t>https://www.thermofisher.com/order/catalog/product/AM9763</t>
  </si>
  <si>
    <t>Sodium biocarbonate, 1M buffer, pH 8.5</t>
  </si>
  <si>
    <t>J60408.AP</t>
  </si>
  <si>
    <t>https://www.thermofisher.com/order/catalog/product/J60408.AP</t>
  </si>
  <si>
    <r>
      <t>HiScribe T7 High Yield RNA Synthesis kit (</t>
    </r>
    <r>
      <rPr>
        <sz val="12"/>
        <color rgb="FFFF0000"/>
        <rFont val="Aptos"/>
      </rPr>
      <t>no UNC enzyme</t>
    </r>
    <r>
      <rPr>
        <sz val="12"/>
        <color theme="1"/>
        <rFont val="Aptos"/>
      </rPr>
      <t>)</t>
    </r>
  </si>
  <si>
    <t>NEB</t>
  </si>
  <si>
    <t>E2040L</t>
  </si>
  <si>
    <t>https://www.neb.com/en-us/products/e2040-hiscribe-t7-high-yield-rna-synthesis-kit</t>
  </si>
  <si>
    <r>
      <t>Ribonucleotide Solution Mix (25mM) (5x0.4ml) (</t>
    </r>
    <r>
      <rPr>
        <sz val="12"/>
        <color rgb="FF0070C0"/>
        <rFont val="Aptos"/>
      </rPr>
      <t>for UNC enzyme</t>
    </r>
    <r>
      <rPr>
        <sz val="12"/>
        <color theme="1"/>
        <rFont val="Aptos"/>
      </rPr>
      <t>)</t>
    </r>
  </si>
  <si>
    <t>N0466L</t>
  </si>
  <si>
    <t>https://www.neb.com/en-us/products/n0466-ribonucleotide-solution-mix</t>
  </si>
  <si>
    <r>
      <t>HiScribe T7 High Yield DTT mix (100mM) (</t>
    </r>
    <r>
      <rPr>
        <sz val="12"/>
        <color rgb="FF0070C0"/>
        <rFont val="Aptos"/>
      </rPr>
      <t>for UNC enzyme</t>
    </r>
    <r>
      <rPr>
        <sz val="12"/>
        <color theme="1"/>
        <rFont val="Aptos"/>
      </rPr>
      <t>)</t>
    </r>
  </si>
  <si>
    <t>B1222AVIAL</t>
  </si>
  <si>
    <t>Special order</t>
  </si>
  <si>
    <r>
      <t>HiScribe T7 High Yield RNA Reaction Buffer (10X) (</t>
    </r>
    <r>
      <rPr>
        <sz val="12"/>
        <color rgb="FF0070C0"/>
        <rFont val="Aptos"/>
      </rPr>
      <t>for UNC enzyme</t>
    </r>
    <r>
      <rPr>
        <sz val="12"/>
        <color rgb="FF212529"/>
        <rFont val="Aptos"/>
      </rPr>
      <t>)</t>
    </r>
  </si>
  <si>
    <t>B2041AVIAL</t>
  </si>
  <si>
    <t>Revertaid H minus RT (200U/uL, 5x10,000 units)</t>
  </si>
  <si>
    <t>EP0452</t>
  </si>
  <si>
    <t>https://www.thermofisher.com/order/catalog/product/EP0452#/EP0452</t>
  </si>
  <si>
    <t>Ribolock RNase inhibitor (40U/uL, 4x2,500 units)</t>
  </si>
  <si>
    <t>EO0382</t>
  </si>
  <si>
    <t>https://www.thermofisher.com/order/catalog/product/EO0382#/EO0382</t>
  </si>
  <si>
    <t>Rnase H (5000 U/ml) 5000 units</t>
  </si>
  <si>
    <t>Qiagen/Enzymatics</t>
  </si>
  <si>
    <t>Y9220L</t>
  </si>
  <si>
    <t>https://www.qiagen.com/us/products/discovery-and-translational-research/enzymes-for-molecular-biology/rnase-h</t>
  </si>
  <si>
    <t>Ampligase enzyme and buffer (2,500 units)</t>
  </si>
  <si>
    <t>Lucigen/Epicentre</t>
  </si>
  <si>
    <t>A0102K</t>
  </si>
  <si>
    <t>https://www.lucigen.com/Ampligase-Thermostable-DNA-Ligase/</t>
  </si>
  <si>
    <t>TaqIT DNA polymerase (50,000 U/mL)</t>
  </si>
  <si>
    <t>QIAGEN/Enzymatics</t>
  </si>
  <si>
    <t>P7620L</t>
  </si>
  <si>
    <t>https://www.enzymatics.com/products/taqit/</t>
  </si>
  <si>
    <r>
      <t>Phi29 DNA Polymerase (10 U/uL) (5000 units) (</t>
    </r>
    <r>
      <rPr>
        <sz val="12"/>
        <color rgb="FFFF0000"/>
        <rFont val="Aptos"/>
      </rPr>
      <t>no UNC enzyme</t>
    </r>
    <r>
      <rPr>
        <sz val="12"/>
        <color theme="1"/>
        <rFont val="Aptos"/>
      </rPr>
      <t>)</t>
    </r>
  </si>
  <si>
    <t>EP0094</t>
  </si>
  <si>
    <t>https://www.thermofisher.com/order/catalog/product/EP0094</t>
  </si>
  <si>
    <r>
      <t>Phi29 DNA Polymerase buffer (5x1mL) (</t>
    </r>
    <r>
      <rPr>
        <sz val="12"/>
        <color rgb="FF0070C0"/>
        <rFont val="Aptos"/>
      </rPr>
      <t>for UNC enzyme</t>
    </r>
    <r>
      <rPr>
        <sz val="12"/>
        <rFont val="Aptos"/>
      </rPr>
      <t>)</t>
    </r>
  </si>
  <si>
    <t>B62</t>
  </si>
  <si>
    <t>https://www.thermofisher.com/order/catalog/product/B62?SID=srch-srp-B62</t>
  </si>
  <si>
    <t>BSA, molecular biology grade</t>
  </si>
  <si>
    <t>B9000S</t>
  </si>
  <si>
    <t>https://www.neb.com/products/b9000-bsa-molecular-biology-grade#Product%20Information</t>
  </si>
  <si>
    <t>dNTP mix (10mM)</t>
  </si>
  <si>
    <t>N0447S</t>
  </si>
  <si>
    <t>https://www.neb.com/products/n0447-deoxynucleotide-dntp-solution-mix#Product%20Information</t>
  </si>
  <si>
    <t>MiSeq Reagent Nano kit v2 (500 cycles)</t>
  </si>
  <si>
    <t>Illumina</t>
  </si>
  <si>
    <t>MS-103-1003</t>
  </si>
  <si>
    <t>https://www.illumina.com/products/by-type/sequencing-kits/cluster-gen-sequencing-reagents/miseq-reagent-kit-v2.html</t>
  </si>
  <si>
    <t>100% Glycerol</t>
  </si>
  <si>
    <t>varies</t>
  </si>
  <si>
    <t>100% Ethanol</t>
  </si>
  <si>
    <t>oRT_oligo</t>
  </si>
  <si>
    <t>IDT</t>
  </si>
  <si>
    <t>oPD_oligo</t>
  </si>
  <si>
    <t>oSBS_oligo</t>
  </si>
  <si>
    <t>TOTAL per 6-well plate (around 6,000 sgRNAs with 500x representation):</t>
  </si>
  <si>
    <t>Reducing 90% the cost of Phi29 and T7 (UNC):</t>
  </si>
  <si>
    <t>Using sequencing reagents leftover (NovaSeqX):</t>
  </si>
  <si>
    <t>Using all UNC enzymes: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</si>
</sst>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0000"/>
      <name val="Aptos Narrow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Aptos"/>
    </font>
    <font>
      <sz val="12"/>
      <name val="Aptos"/>
    </font>
    <font>
      <sz val="12"/>
      <color rgb="FFFF0000"/>
      <name val="Aptos"/>
    </font>
    <font>
      <sz val="12"/>
      <color rgb="FF0070C0"/>
      <name val="Aptos"/>
    </font>
    <font>
      <sz val="12"/>
      <color rgb="FF212529"/>
      <name val="Aptos"/>
    </font>
    <font>
      <u/>
      <sz val="12"/>
      <color theme="10"/>
      <name val="Aptos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rgb="FF000000"/>
      <name val="Helvetica"/>
      <family val="2"/>
    </font>
    <font>
      <sz val="10"/>
      <color rgb="FF2E2E2E"/>
      <name val="Helvetica"/>
      <family val="2"/>
    </font>
    <font>
      <sz val="10"/>
      <color rgb="FFFF0000"/>
      <name val="Helvetica"/>
      <family val="2"/>
    </font>
    <font>
      <b/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3" xfId="0" applyFill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4" borderId="0" xfId="0" applyFont="1" applyFill="1" applyAlignment="1">
      <alignment horizontal="center"/>
    </xf>
    <xf numFmtId="0" fontId="14" fillId="2" borderId="2" xfId="0" applyFont="1" applyFill="1" applyBorder="1"/>
    <xf numFmtId="0" fontId="14" fillId="0" borderId="1" xfId="0" applyFont="1" applyBorder="1"/>
    <xf numFmtId="0" fontId="15" fillId="0" borderId="1" xfId="0" applyFont="1" applyBorder="1"/>
    <xf numFmtId="0" fontId="14" fillId="2" borderId="0" xfId="0" applyFont="1" applyFill="1"/>
    <xf numFmtId="0" fontId="16" fillId="0" borderId="1" xfId="0" applyFont="1" applyBorder="1" applyAlignment="1">
      <alignment horizontal="left" vertical="center" wrapText="1"/>
    </xf>
    <xf numFmtId="0" fontId="15" fillId="0" borderId="0" xfId="0" applyFont="1"/>
    <xf numFmtId="0" fontId="14" fillId="3" borderId="0" xfId="0" applyFont="1" applyFill="1"/>
    <xf numFmtId="0" fontId="15" fillId="2" borderId="1" xfId="0" applyFont="1" applyFill="1" applyBorder="1"/>
    <xf numFmtId="0" fontId="6" fillId="5" borderId="0" xfId="0" applyFont="1" applyFill="1"/>
    <xf numFmtId="0" fontId="11" fillId="5" borderId="0" xfId="0" applyFont="1" applyFill="1"/>
    <xf numFmtId="0" fontId="4" fillId="0" borderId="0" xfId="0" applyFont="1"/>
    <xf numFmtId="0" fontId="4" fillId="0" borderId="1" xfId="0" applyFont="1" applyBorder="1"/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/>
    </xf>
    <xf numFmtId="0" fontId="8" fillId="5" borderId="0" xfId="0" applyFont="1" applyFill="1" applyAlignment="1">
      <alignment horizontal="left" vertical="center" wrapText="1"/>
    </xf>
    <xf numFmtId="0" fontId="18" fillId="2" borderId="1" xfId="0" applyFont="1" applyFill="1" applyBorder="1"/>
    <xf numFmtId="0" fontId="2" fillId="0" borderId="1" xfId="0" applyFont="1" applyBorder="1" applyAlignment="1">
      <alignment horizontal="center"/>
    </xf>
    <xf numFmtId="0" fontId="19" fillId="2" borderId="1" xfId="0" applyFont="1" applyFill="1" applyBorder="1"/>
    <xf numFmtId="0" fontId="4" fillId="4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ucigen.com/Ampligase-Thermostable-DNA-Ligase/" TargetMode="External"/><Relationship Id="rId2" Type="http://schemas.openxmlformats.org/officeDocument/2006/relationships/hyperlink" Target="https://www.thermofisher.com/order/catalog/product/EP0452" TargetMode="External"/><Relationship Id="rId1" Type="http://schemas.openxmlformats.org/officeDocument/2006/relationships/hyperlink" Target="https://www.thermofisher.com/order/catalog/product/EO0382" TargetMode="External"/><Relationship Id="rId4" Type="http://schemas.openxmlformats.org/officeDocument/2006/relationships/hyperlink" Target="https://www.enzymatics.com/products/taq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DEB5-0CFA-E847-BA08-7EDEC6B4A09A}">
  <dimension ref="A1:P107"/>
  <sheetViews>
    <sheetView topLeftCell="A45" zoomScale="108" zoomScaleNormal="108" workbookViewId="0">
      <selection activeCell="J69" sqref="J69"/>
    </sheetView>
  </sheetViews>
  <sheetFormatPr defaultColWidth="17.08203125" defaultRowHeight="16" x14ac:dyDescent="0.4"/>
  <cols>
    <col min="1" max="1" width="31.08203125" bestFit="1" customWidth="1"/>
    <col min="3" max="3" width="13.83203125" customWidth="1"/>
    <col min="4" max="4" width="9.5" customWidth="1"/>
  </cols>
  <sheetData>
    <row r="1" spans="1:16" x14ac:dyDescent="0.4">
      <c r="A1" s="49" t="s">
        <v>0</v>
      </c>
      <c r="B1" s="49"/>
      <c r="C1" s="49"/>
      <c r="D1" s="49"/>
      <c r="E1" s="49"/>
      <c r="F1" s="49"/>
      <c r="K1" s="49" t="s">
        <v>1</v>
      </c>
      <c r="L1" s="49"/>
      <c r="M1" s="49"/>
      <c r="N1" s="49"/>
      <c r="O1" s="49"/>
      <c r="P1" s="49"/>
    </row>
    <row r="2" spans="1:16" x14ac:dyDescent="0.4">
      <c r="K2" s="41" t="s">
        <v>2</v>
      </c>
      <c r="L2">
        <v>100</v>
      </c>
    </row>
    <row r="3" spans="1:16" x14ac:dyDescent="0.4">
      <c r="A3" s="6" t="s">
        <v>3</v>
      </c>
      <c r="K3" s="41" t="s">
        <v>4</v>
      </c>
      <c r="L3">
        <v>1</v>
      </c>
    </row>
    <row r="4" spans="1:16" x14ac:dyDescent="0.4">
      <c r="F4" s="7" t="s">
        <v>5</v>
      </c>
      <c r="K4" s="41" t="s">
        <v>6</v>
      </c>
      <c r="L4">
        <v>1000</v>
      </c>
    </row>
    <row r="5" spans="1:16" x14ac:dyDescent="0.4">
      <c r="A5" s="2" t="s">
        <v>7</v>
      </c>
      <c r="B5" s="47" t="s">
        <v>8</v>
      </c>
      <c r="C5" s="50" t="s">
        <v>9</v>
      </c>
      <c r="D5" s="50"/>
      <c r="E5" s="47" t="s">
        <v>10</v>
      </c>
      <c r="F5" s="8">
        <v>1</v>
      </c>
    </row>
    <row r="6" spans="1:16" x14ac:dyDescent="0.4">
      <c r="A6" s="3" t="s">
        <v>11</v>
      </c>
      <c r="B6" s="4">
        <v>10</v>
      </c>
      <c r="C6" s="5" t="s">
        <v>12</v>
      </c>
      <c r="D6" s="4">
        <v>1</v>
      </c>
      <c r="E6" s="4">
        <f>($B$14*D6)/B6</f>
        <v>100</v>
      </c>
      <c r="F6" s="3">
        <f>E6*$F$5</f>
        <v>100</v>
      </c>
      <c r="G6" t="s">
        <v>13</v>
      </c>
      <c r="K6" s="42" t="s">
        <v>14</v>
      </c>
      <c r="L6" s="4">
        <f>L4/L2</f>
        <v>10</v>
      </c>
    </row>
    <row r="7" spans="1:16" x14ac:dyDescent="0.4">
      <c r="A7" s="3" t="s">
        <v>15</v>
      </c>
      <c r="B7" s="4">
        <v>25</v>
      </c>
      <c r="C7" s="5" t="s">
        <v>16</v>
      </c>
      <c r="D7" s="4">
        <v>10</v>
      </c>
      <c r="E7" s="4">
        <f>($B$14*D7)/B7</f>
        <v>400</v>
      </c>
      <c r="F7" s="3">
        <f t="shared" ref="F7:F11" si="0">E7*$F$5</f>
        <v>400</v>
      </c>
    </row>
    <row r="8" spans="1:16" x14ac:dyDescent="0.4">
      <c r="A8" s="3" t="s">
        <v>17</v>
      </c>
      <c r="B8" s="4">
        <v>40</v>
      </c>
      <c r="C8" s="5" t="s">
        <v>18</v>
      </c>
      <c r="D8" s="4">
        <v>0.4</v>
      </c>
      <c r="E8" s="4">
        <f>($B$14*D8)/B8</f>
        <v>10</v>
      </c>
      <c r="F8" s="3">
        <f t="shared" si="0"/>
        <v>10</v>
      </c>
    </row>
    <row r="9" spans="1:16" x14ac:dyDescent="0.4">
      <c r="A9" s="3" t="s">
        <v>19</v>
      </c>
      <c r="B9" s="4">
        <v>100</v>
      </c>
      <c r="C9" s="5" t="s">
        <v>20</v>
      </c>
      <c r="D9" s="4">
        <v>5</v>
      </c>
      <c r="E9" s="4">
        <f>($B$14*D9)/B9</f>
        <v>50</v>
      </c>
      <c r="F9" s="3">
        <f t="shared" si="0"/>
        <v>50</v>
      </c>
      <c r="G9" t="s">
        <v>13</v>
      </c>
    </row>
    <row r="10" spans="1:16" x14ac:dyDescent="0.4">
      <c r="A10" s="3" t="s">
        <v>21</v>
      </c>
      <c r="B10" s="4">
        <v>40</v>
      </c>
      <c r="C10" s="5" t="s">
        <v>12</v>
      </c>
      <c r="D10" s="4">
        <v>1</v>
      </c>
      <c r="E10" s="4">
        <f>($B$14*D10)/B10</f>
        <v>25</v>
      </c>
      <c r="F10" s="3">
        <f t="shared" si="0"/>
        <v>25</v>
      </c>
      <c r="K10" s="49" t="s">
        <v>22</v>
      </c>
      <c r="L10" s="49"/>
      <c r="M10" s="49"/>
      <c r="N10" s="49"/>
      <c r="O10" s="49"/>
      <c r="P10" s="49"/>
    </row>
    <row r="11" spans="1:16" x14ac:dyDescent="0.4">
      <c r="A11" s="3" t="s">
        <v>23</v>
      </c>
      <c r="B11" s="4"/>
      <c r="C11" s="4"/>
      <c r="D11" s="4"/>
      <c r="E11" s="4">
        <f>B14-(SUM(E6:E10))</f>
        <v>415</v>
      </c>
      <c r="F11" s="3">
        <f t="shared" si="0"/>
        <v>415</v>
      </c>
      <c r="K11" s="41" t="s">
        <v>24</v>
      </c>
      <c r="L11">
        <v>32</v>
      </c>
    </row>
    <row r="12" spans="1:16" x14ac:dyDescent="0.4">
      <c r="K12" s="41" t="s">
        <v>25</v>
      </c>
      <c r="L12">
        <v>10</v>
      </c>
    </row>
    <row r="13" spans="1:16" x14ac:dyDescent="0.4">
      <c r="K13" s="41"/>
    </row>
    <row r="14" spans="1:16" x14ac:dyDescent="0.4">
      <c r="A14" s="3" t="s">
        <v>26</v>
      </c>
      <c r="B14" s="3">
        <v>1000</v>
      </c>
      <c r="K14" s="41" t="s">
        <v>27</v>
      </c>
      <c r="L14">
        <v>3.2</v>
      </c>
    </row>
    <row r="15" spans="1:16" x14ac:dyDescent="0.4">
      <c r="K15" s="41" t="s">
        <v>28</v>
      </c>
      <c r="L15">
        <v>0.1</v>
      </c>
    </row>
    <row r="16" spans="1:16" x14ac:dyDescent="0.4">
      <c r="K16" s="41"/>
    </row>
    <row r="17" spans="1:12" x14ac:dyDescent="0.4">
      <c r="A17" s="1" t="s">
        <v>29</v>
      </c>
      <c r="K17" s="41" t="s">
        <v>30</v>
      </c>
      <c r="L17">
        <v>10000</v>
      </c>
    </row>
    <row r="18" spans="1:12" x14ac:dyDescent="0.4">
      <c r="F18" s="7" t="s">
        <v>5</v>
      </c>
      <c r="K18" s="41"/>
    </row>
    <row r="19" spans="1:12" x14ac:dyDescent="0.4">
      <c r="A19" s="2" t="s">
        <v>7</v>
      </c>
      <c r="B19" s="47" t="s">
        <v>8</v>
      </c>
      <c r="C19" s="50" t="s">
        <v>9</v>
      </c>
      <c r="D19" s="50"/>
      <c r="E19" s="47" t="s">
        <v>10</v>
      </c>
      <c r="F19" s="8">
        <v>8</v>
      </c>
      <c r="K19" s="41"/>
    </row>
    <row r="20" spans="1:12" x14ac:dyDescent="0.4">
      <c r="A20" s="3" t="s">
        <v>11</v>
      </c>
      <c r="B20" s="4">
        <v>10</v>
      </c>
      <c r="C20" s="5" t="s">
        <v>12</v>
      </c>
      <c r="D20" s="4">
        <v>1</v>
      </c>
      <c r="E20" s="4">
        <f t="shared" ref="E20:E27" si="1">($B$31*D20)/B20</f>
        <v>20</v>
      </c>
      <c r="F20" s="3">
        <f>E20*$F$19</f>
        <v>160</v>
      </c>
      <c r="K20" s="42" t="s">
        <v>31</v>
      </c>
      <c r="L20" s="4">
        <f>(L17*L14)/L11</f>
        <v>1000</v>
      </c>
    </row>
    <row r="21" spans="1:12" x14ac:dyDescent="0.4">
      <c r="A21" s="3" t="s">
        <v>32</v>
      </c>
      <c r="B21" s="4">
        <v>100</v>
      </c>
      <c r="C21" s="5" t="s">
        <v>16</v>
      </c>
      <c r="D21" s="4">
        <v>10</v>
      </c>
      <c r="E21" s="4">
        <f t="shared" si="1"/>
        <v>20</v>
      </c>
      <c r="F21" s="3">
        <f t="shared" ref="F21:F28" si="2">E21*$F$19</f>
        <v>160</v>
      </c>
      <c r="K21" s="42" t="s">
        <v>33</v>
      </c>
      <c r="L21" s="4">
        <f>(L17*L15)/L12</f>
        <v>100</v>
      </c>
    </row>
    <row r="22" spans="1:12" x14ac:dyDescent="0.4">
      <c r="A22" s="3" t="s">
        <v>34</v>
      </c>
      <c r="B22" s="4">
        <v>100</v>
      </c>
      <c r="C22" s="5" t="s">
        <v>16</v>
      </c>
      <c r="D22" s="4">
        <v>10</v>
      </c>
      <c r="E22" s="4">
        <f t="shared" si="1"/>
        <v>20</v>
      </c>
      <c r="F22" s="3">
        <f t="shared" si="2"/>
        <v>160</v>
      </c>
      <c r="K22" s="42" t="s">
        <v>35</v>
      </c>
      <c r="L22" s="4">
        <f>L17-SUM(L20:L21)</f>
        <v>8900</v>
      </c>
    </row>
    <row r="23" spans="1:12" x14ac:dyDescent="0.4">
      <c r="A23" s="3" t="s">
        <v>36</v>
      </c>
      <c r="B23" s="4">
        <v>100</v>
      </c>
      <c r="C23" s="5" t="s">
        <v>16</v>
      </c>
      <c r="D23" s="4">
        <v>10</v>
      </c>
      <c r="E23" s="4">
        <f t="shared" si="1"/>
        <v>20</v>
      </c>
      <c r="F23" s="3">
        <f t="shared" si="2"/>
        <v>160</v>
      </c>
    </row>
    <row r="24" spans="1:12" x14ac:dyDescent="0.4">
      <c r="A24" s="3" t="s">
        <v>37</v>
      </c>
      <c r="B24" s="4">
        <v>100</v>
      </c>
      <c r="C24" s="5" t="s">
        <v>16</v>
      </c>
      <c r="D24" s="4">
        <v>10</v>
      </c>
      <c r="E24" s="4">
        <f t="shared" si="1"/>
        <v>20</v>
      </c>
      <c r="F24" s="3">
        <f t="shared" si="2"/>
        <v>160</v>
      </c>
    </row>
    <row r="25" spans="1:12" x14ac:dyDescent="0.4">
      <c r="A25" s="3" t="s">
        <v>17</v>
      </c>
      <c r="B25" s="4">
        <v>40</v>
      </c>
      <c r="C25" s="5" t="s">
        <v>18</v>
      </c>
      <c r="D25" s="4">
        <v>0.4</v>
      </c>
      <c r="E25" s="4">
        <f t="shared" si="1"/>
        <v>2</v>
      </c>
      <c r="F25" s="3">
        <f t="shared" si="2"/>
        <v>16</v>
      </c>
    </row>
    <row r="26" spans="1:12" x14ac:dyDescent="0.4">
      <c r="A26" s="3" t="s">
        <v>19</v>
      </c>
      <c r="B26" s="4">
        <v>100</v>
      </c>
      <c r="C26" s="5" t="s">
        <v>20</v>
      </c>
      <c r="D26" s="4">
        <v>5</v>
      </c>
      <c r="E26" s="4">
        <f t="shared" si="1"/>
        <v>10</v>
      </c>
      <c r="F26" s="3">
        <f t="shared" si="2"/>
        <v>80</v>
      </c>
    </row>
    <row r="27" spans="1:12" x14ac:dyDescent="0.4">
      <c r="A27" s="3" t="s">
        <v>38</v>
      </c>
      <c r="B27" s="4">
        <v>10</v>
      </c>
      <c r="C27" s="5" t="s">
        <v>12</v>
      </c>
      <c r="D27" s="4">
        <v>1</v>
      </c>
      <c r="E27" s="4">
        <f t="shared" si="1"/>
        <v>20</v>
      </c>
      <c r="F27" s="3">
        <f t="shared" si="2"/>
        <v>160</v>
      </c>
    </row>
    <row r="28" spans="1:12" x14ac:dyDescent="0.4">
      <c r="A28" s="3" t="s">
        <v>23</v>
      </c>
      <c r="B28" s="4"/>
      <c r="C28" s="4"/>
      <c r="D28" s="4"/>
      <c r="E28" s="4">
        <f>B31-(SUM(E20:E27))</f>
        <v>68</v>
      </c>
      <c r="F28" s="3">
        <f t="shared" si="2"/>
        <v>544</v>
      </c>
    </row>
    <row r="31" spans="1:12" x14ac:dyDescent="0.4">
      <c r="A31" s="3" t="s">
        <v>26</v>
      </c>
      <c r="B31" s="3">
        <v>200</v>
      </c>
    </row>
    <row r="34" spans="1:6" x14ac:dyDescent="0.4">
      <c r="A34" s="49" t="s">
        <v>39</v>
      </c>
      <c r="B34" s="49"/>
      <c r="C34" s="49"/>
      <c r="D34" s="49"/>
      <c r="E34" s="49"/>
      <c r="F34" s="49"/>
    </row>
    <row r="37" spans="1:6" x14ac:dyDescent="0.4">
      <c r="F37" s="7" t="s">
        <v>5</v>
      </c>
    </row>
    <row r="38" spans="1:6" x14ac:dyDescent="0.4">
      <c r="A38" s="2" t="s">
        <v>7</v>
      </c>
      <c r="B38" s="47" t="s">
        <v>8</v>
      </c>
      <c r="C38" s="50" t="s">
        <v>9</v>
      </c>
      <c r="D38" s="50"/>
      <c r="E38" s="47" t="s">
        <v>10</v>
      </c>
      <c r="F38" s="8">
        <v>1</v>
      </c>
    </row>
    <row r="39" spans="1:6" x14ac:dyDescent="0.4">
      <c r="A39" s="3" t="s">
        <v>40</v>
      </c>
      <c r="B39" s="4">
        <v>5</v>
      </c>
      <c r="C39" s="5" t="s">
        <v>12</v>
      </c>
      <c r="D39" s="4">
        <v>1</v>
      </c>
      <c r="E39" s="4">
        <f t="shared" ref="E39:E44" si="3">($B$47*D39)/B39</f>
        <v>200</v>
      </c>
      <c r="F39" s="3">
        <f>E39*$F$38</f>
        <v>200</v>
      </c>
    </row>
    <row r="40" spans="1:6" x14ac:dyDescent="0.4">
      <c r="A40" s="3" t="s">
        <v>41</v>
      </c>
      <c r="B40" s="4">
        <v>40</v>
      </c>
      <c r="C40" s="5" t="s">
        <v>42</v>
      </c>
      <c r="D40" s="4">
        <v>0.8</v>
      </c>
      <c r="E40" s="4">
        <f t="shared" si="3"/>
        <v>20</v>
      </c>
      <c r="F40" s="3">
        <f t="shared" ref="F40:F45" si="4">E40*$F$38</f>
        <v>20</v>
      </c>
    </row>
    <row r="41" spans="1:6" x14ac:dyDescent="0.4">
      <c r="A41" s="3" t="s">
        <v>43</v>
      </c>
      <c r="B41" s="4">
        <v>20</v>
      </c>
      <c r="C41" s="5" t="s">
        <v>44</v>
      </c>
      <c r="D41" s="4">
        <v>0.2</v>
      </c>
      <c r="E41" s="4">
        <f t="shared" si="3"/>
        <v>10</v>
      </c>
      <c r="F41" s="3">
        <f t="shared" si="4"/>
        <v>10</v>
      </c>
    </row>
    <row r="42" spans="1:6" x14ac:dyDescent="0.4">
      <c r="A42" s="3" t="s">
        <v>45</v>
      </c>
      <c r="B42" s="4">
        <v>10</v>
      </c>
      <c r="C42" s="5" t="s">
        <v>46</v>
      </c>
      <c r="D42" s="4">
        <v>0.25</v>
      </c>
      <c r="E42" s="4">
        <f t="shared" si="3"/>
        <v>25</v>
      </c>
      <c r="F42" s="3">
        <f t="shared" si="4"/>
        <v>25</v>
      </c>
    </row>
    <row r="43" spans="1:6" x14ac:dyDescent="0.4">
      <c r="A43" s="3" t="s">
        <v>47</v>
      </c>
      <c r="B43" s="4">
        <v>100</v>
      </c>
      <c r="C43" s="5" t="s">
        <v>48</v>
      </c>
      <c r="D43" s="4">
        <v>1</v>
      </c>
      <c r="E43" s="4">
        <f t="shared" si="3"/>
        <v>10</v>
      </c>
      <c r="F43" s="3">
        <f t="shared" si="4"/>
        <v>10</v>
      </c>
    </row>
    <row r="44" spans="1:6" x14ac:dyDescent="0.4">
      <c r="A44" s="3" t="s">
        <v>49</v>
      </c>
      <c r="B44" s="4">
        <v>200</v>
      </c>
      <c r="C44" s="5" t="s">
        <v>50</v>
      </c>
      <c r="D44" s="4">
        <v>4.8</v>
      </c>
      <c r="E44" s="4">
        <f t="shared" si="3"/>
        <v>24</v>
      </c>
      <c r="F44" s="3">
        <f t="shared" si="4"/>
        <v>24</v>
      </c>
    </row>
    <row r="45" spans="1:6" x14ac:dyDescent="0.4">
      <c r="A45" s="3" t="s">
        <v>51</v>
      </c>
      <c r="B45" s="4"/>
      <c r="C45" s="4"/>
      <c r="D45" s="4"/>
      <c r="E45" s="4">
        <f>B47-(SUM(E39:E44))</f>
        <v>711</v>
      </c>
      <c r="F45" s="3">
        <f t="shared" si="4"/>
        <v>711</v>
      </c>
    </row>
    <row r="47" spans="1:6" x14ac:dyDescent="0.4">
      <c r="A47" s="3" t="s">
        <v>26</v>
      </c>
      <c r="B47" s="3">
        <v>1000</v>
      </c>
    </row>
    <row r="50" spans="1:7" x14ac:dyDescent="0.4">
      <c r="A50" s="49" t="s">
        <v>52</v>
      </c>
      <c r="B50" s="49"/>
      <c r="C50" s="49"/>
      <c r="D50" s="49"/>
      <c r="E50" s="49"/>
      <c r="F50" s="49"/>
    </row>
    <row r="53" spans="1:7" x14ac:dyDescent="0.4">
      <c r="F53" s="7" t="s">
        <v>5</v>
      </c>
    </row>
    <row r="54" spans="1:7" x14ac:dyDescent="0.4">
      <c r="A54" s="2" t="s">
        <v>7</v>
      </c>
      <c r="B54" s="47" t="s">
        <v>8</v>
      </c>
      <c r="C54" s="50" t="s">
        <v>9</v>
      </c>
      <c r="D54" s="50"/>
      <c r="E54" s="47" t="s">
        <v>10</v>
      </c>
      <c r="F54" s="8">
        <v>2</v>
      </c>
    </row>
    <row r="55" spans="1:7" x14ac:dyDescent="0.4">
      <c r="A55" s="3" t="s">
        <v>53</v>
      </c>
      <c r="B55" s="4">
        <v>10</v>
      </c>
      <c r="C55" s="5" t="s">
        <v>12</v>
      </c>
      <c r="D55" s="4">
        <v>1</v>
      </c>
      <c r="E55" s="4">
        <f t="shared" ref="E55:E61" si="5">($B$64*D55)/B55</f>
        <v>35</v>
      </c>
      <c r="F55" s="3">
        <f>E55*$F$54</f>
        <v>70</v>
      </c>
    </row>
    <row r="56" spans="1:7" x14ac:dyDescent="0.4">
      <c r="A56" s="3" t="s">
        <v>54</v>
      </c>
      <c r="B56" s="4">
        <v>100</v>
      </c>
      <c r="C56" s="5" t="s">
        <v>55</v>
      </c>
      <c r="D56" s="4">
        <v>0.1</v>
      </c>
      <c r="E56" s="4">
        <f t="shared" si="5"/>
        <v>0.35</v>
      </c>
      <c r="F56" s="3">
        <f t="shared" ref="F56:F62" si="6">E56*$F$54</f>
        <v>0.7</v>
      </c>
    </row>
    <row r="57" spans="1:7" x14ac:dyDescent="0.4">
      <c r="A57" s="3" t="s">
        <v>56</v>
      </c>
      <c r="B57" s="4">
        <v>5</v>
      </c>
      <c r="C57" s="5" t="s">
        <v>57</v>
      </c>
      <c r="D57" s="4">
        <v>0.4</v>
      </c>
      <c r="E57" s="4">
        <f t="shared" si="5"/>
        <v>28</v>
      </c>
      <c r="F57" s="3">
        <f t="shared" si="6"/>
        <v>56</v>
      </c>
    </row>
    <row r="58" spans="1:7" x14ac:dyDescent="0.4">
      <c r="A58" s="3" t="s">
        <v>43</v>
      </c>
      <c r="B58" s="4">
        <v>20</v>
      </c>
      <c r="C58" s="5" t="s">
        <v>58</v>
      </c>
      <c r="D58" s="4">
        <v>0.2</v>
      </c>
      <c r="E58" s="4">
        <f t="shared" si="5"/>
        <v>3.5</v>
      </c>
      <c r="F58" s="3">
        <f t="shared" si="6"/>
        <v>7</v>
      </c>
    </row>
    <row r="59" spans="1:7" x14ac:dyDescent="0.4">
      <c r="A59" s="46" t="s">
        <v>59</v>
      </c>
      <c r="B59" s="4">
        <v>50</v>
      </c>
      <c r="C59" s="5" t="s">
        <v>60</v>
      </c>
      <c r="D59" s="4">
        <v>0.02</v>
      </c>
      <c r="E59" s="4">
        <f t="shared" si="5"/>
        <v>0.14000000000000001</v>
      </c>
      <c r="F59" s="3">
        <f t="shared" si="6"/>
        <v>0.28000000000000003</v>
      </c>
    </row>
    <row r="60" spans="1:7" x14ac:dyDescent="0.4">
      <c r="A60" s="48" t="s">
        <v>61</v>
      </c>
      <c r="B60" s="4">
        <v>10</v>
      </c>
      <c r="C60" s="5" t="s">
        <v>62</v>
      </c>
      <c r="D60" s="4">
        <v>0.05</v>
      </c>
      <c r="E60" s="4">
        <f t="shared" si="5"/>
        <v>1.75</v>
      </c>
      <c r="F60" s="3">
        <f t="shared" si="6"/>
        <v>3.5</v>
      </c>
      <c r="G60" s="41" t="s">
        <v>63</v>
      </c>
    </row>
    <row r="61" spans="1:7" x14ac:dyDescent="0.4">
      <c r="A61" s="9" t="s">
        <v>64</v>
      </c>
      <c r="B61" s="10">
        <v>100</v>
      </c>
      <c r="C61" s="11" t="s">
        <v>65</v>
      </c>
      <c r="D61" s="10">
        <v>0.5</v>
      </c>
      <c r="E61" s="10">
        <f t="shared" si="5"/>
        <v>1.75</v>
      </c>
      <c r="F61" s="3">
        <f t="shared" si="6"/>
        <v>3.5</v>
      </c>
    </row>
    <row r="62" spans="1:7" x14ac:dyDescent="0.4">
      <c r="A62" s="3" t="s">
        <v>51</v>
      </c>
      <c r="B62" s="4"/>
      <c r="C62" s="4"/>
      <c r="D62" s="4"/>
      <c r="E62" s="4">
        <f>B64-(SUM(E55:E61))</f>
        <v>279.51</v>
      </c>
      <c r="F62" s="3">
        <f t="shared" si="6"/>
        <v>559.02</v>
      </c>
    </row>
    <row r="64" spans="1:7" x14ac:dyDescent="0.4">
      <c r="A64" s="3" t="s">
        <v>26</v>
      </c>
      <c r="B64" s="3">
        <v>350</v>
      </c>
    </row>
    <row r="67" spans="1:6" x14ac:dyDescent="0.4">
      <c r="A67" s="49" t="s">
        <v>66</v>
      </c>
      <c r="B67" s="49"/>
      <c r="C67" s="49"/>
      <c r="D67" s="49"/>
      <c r="E67" s="49"/>
      <c r="F67" s="49"/>
    </row>
    <row r="70" spans="1:6" x14ac:dyDescent="0.4">
      <c r="F70" s="7" t="s">
        <v>5</v>
      </c>
    </row>
    <row r="71" spans="1:6" x14ac:dyDescent="0.4">
      <c r="A71" s="2" t="s">
        <v>7</v>
      </c>
      <c r="B71" s="47" t="s">
        <v>8</v>
      </c>
      <c r="C71" s="50" t="s">
        <v>9</v>
      </c>
      <c r="D71" s="50"/>
      <c r="E71" s="47" t="s">
        <v>10</v>
      </c>
      <c r="F71" s="8">
        <v>5</v>
      </c>
    </row>
    <row r="72" spans="1:6" x14ac:dyDescent="0.4">
      <c r="A72" s="3" t="s">
        <v>67</v>
      </c>
      <c r="B72" s="4">
        <v>10</v>
      </c>
      <c r="C72" s="5" t="s">
        <v>12</v>
      </c>
      <c r="D72" s="4">
        <v>1</v>
      </c>
      <c r="E72" s="4">
        <f>($B$79*D72)/B72</f>
        <v>40</v>
      </c>
      <c r="F72" s="3">
        <f>E72*$F$71</f>
        <v>200</v>
      </c>
    </row>
    <row r="73" spans="1:6" x14ac:dyDescent="0.4">
      <c r="A73" s="3" t="s">
        <v>68</v>
      </c>
      <c r="B73" s="4">
        <v>10</v>
      </c>
      <c r="C73" s="5" t="s">
        <v>69</v>
      </c>
      <c r="D73" s="4">
        <v>0.25</v>
      </c>
      <c r="E73" s="4">
        <f>($B$79*D73)/B73</f>
        <v>10</v>
      </c>
      <c r="F73" s="3">
        <f t="shared" ref="F73:F77" si="7">E73*$F$71</f>
        <v>50</v>
      </c>
    </row>
    <row r="74" spans="1:6" x14ac:dyDescent="0.4">
      <c r="A74" s="3" t="s">
        <v>43</v>
      </c>
      <c r="B74" s="4">
        <v>20</v>
      </c>
      <c r="C74" s="5" t="s">
        <v>58</v>
      </c>
      <c r="D74" s="4">
        <v>0.2</v>
      </c>
      <c r="E74" s="4">
        <f>($B$79*D74)/B74</f>
        <v>4</v>
      </c>
      <c r="F74" s="3">
        <f t="shared" si="7"/>
        <v>20</v>
      </c>
    </row>
    <row r="75" spans="1:6" x14ac:dyDescent="0.4">
      <c r="A75" s="3" t="s">
        <v>70</v>
      </c>
      <c r="B75" s="4">
        <v>50</v>
      </c>
      <c r="C75" s="5" t="s">
        <v>71</v>
      </c>
      <c r="D75" s="4">
        <v>5</v>
      </c>
      <c r="E75" s="4">
        <f>($B$79*D75)/B75</f>
        <v>40</v>
      </c>
      <c r="F75" s="3">
        <f t="shared" si="7"/>
        <v>200</v>
      </c>
    </row>
    <row r="76" spans="1:6" x14ac:dyDescent="0.4">
      <c r="A76" s="9" t="s">
        <v>72</v>
      </c>
      <c r="B76" s="10">
        <v>10</v>
      </c>
      <c r="C76" s="11" t="s">
        <v>73</v>
      </c>
      <c r="D76" s="10">
        <v>1</v>
      </c>
      <c r="E76" s="10">
        <f>($B$79*D76)/B76</f>
        <v>40</v>
      </c>
      <c r="F76" s="3">
        <f t="shared" si="7"/>
        <v>200</v>
      </c>
    </row>
    <row r="77" spans="1:6" x14ac:dyDescent="0.4">
      <c r="A77" s="3" t="s">
        <v>51</v>
      </c>
      <c r="B77" s="4"/>
      <c r="C77" s="4"/>
      <c r="D77" s="4"/>
      <c r="E77" s="4">
        <f>B79-(SUM(E72:E76))</f>
        <v>266</v>
      </c>
      <c r="F77" s="3">
        <f t="shared" si="7"/>
        <v>1330</v>
      </c>
    </row>
    <row r="79" spans="1:6" x14ac:dyDescent="0.4">
      <c r="A79" s="3" t="s">
        <v>26</v>
      </c>
      <c r="B79" s="3">
        <v>400</v>
      </c>
    </row>
    <row r="83" spans="1:6" x14ac:dyDescent="0.4">
      <c r="A83" s="49" t="s">
        <v>74</v>
      </c>
      <c r="B83" s="49"/>
      <c r="C83" s="49"/>
      <c r="D83" s="49"/>
      <c r="E83" s="49"/>
      <c r="F83" s="49"/>
    </row>
    <row r="86" spans="1:6" x14ac:dyDescent="0.4">
      <c r="F86" s="7" t="s">
        <v>5</v>
      </c>
    </row>
    <row r="87" spans="1:6" x14ac:dyDescent="0.4">
      <c r="A87" s="2" t="s">
        <v>7</v>
      </c>
      <c r="B87" s="47" t="s">
        <v>8</v>
      </c>
      <c r="C87" s="50" t="s">
        <v>9</v>
      </c>
      <c r="D87" s="50"/>
      <c r="E87" s="47" t="s">
        <v>10</v>
      </c>
      <c r="F87" s="8">
        <v>1</v>
      </c>
    </row>
    <row r="88" spans="1:6" x14ac:dyDescent="0.4">
      <c r="A88" s="3" t="s">
        <v>75</v>
      </c>
      <c r="B88" s="4">
        <v>10</v>
      </c>
      <c r="C88" s="5" t="s">
        <v>76</v>
      </c>
      <c r="D88" s="4">
        <v>0.2</v>
      </c>
      <c r="E88" s="4">
        <f>($B$94*D88)/B88</f>
        <v>7</v>
      </c>
      <c r="F88" s="3">
        <f>E88*$F$87</f>
        <v>7</v>
      </c>
    </row>
    <row r="89" spans="1:6" x14ac:dyDescent="0.4">
      <c r="A89" s="3" t="s">
        <v>77</v>
      </c>
      <c r="B89" s="4">
        <v>20</v>
      </c>
      <c r="C89" s="5" t="s">
        <v>78</v>
      </c>
      <c r="D89" s="4">
        <v>2</v>
      </c>
      <c r="E89" s="4">
        <f>($B$94*D89)/B89</f>
        <v>35</v>
      </c>
      <c r="F89" s="3">
        <f t="shared" ref="F89:F91" si="8">E89*$F$87</f>
        <v>35</v>
      </c>
    </row>
    <row r="90" spans="1:6" x14ac:dyDescent="0.4">
      <c r="A90" s="3" t="s">
        <v>79</v>
      </c>
      <c r="B90" s="4">
        <v>100</v>
      </c>
      <c r="C90" s="5">
        <v>20</v>
      </c>
      <c r="D90" s="4">
        <v>20</v>
      </c>
      <c r="E90" s="4">
        <f>($B$94*D90)/B90</f>
        <v>70</v>
      </c>
      <c r="F90" s="3">
        <f t="shared" si="8"/>
        <v>70</v>
      </c>
    </row>
    <row r="91" spans="1:6" x14ac:dyDescent="0.4">
      <c r="A91" s="3" t="s">
        <v>23</v>
      </c>
      <c r="B91" s="4"/>
      <c r="C91" s="4"/>
      <c r="D91" s="4"/>
      <c r="E91" s="4">
        <f>B94-(SUM(E88:E90))</f>
        <v>238</v>
      </c>
      <c r="F91" s="3">
        <f t="shared" si="8"/>
        <v>238</v>
      </c>
    </row>
    <row r="94" spans="1:6" x14ac:dyDescent="0.4">
      <c r="A94" s="3" t="s">
        <v>26</v>
      </c>
      <c r="B94" s="3">
        <v>350</v>
      </c>
    </row>
    <row r="97" spans="1:6" x14ac:dyDescent="0.4">
      <c r="A97" s="49" t="s">
        <v>80</v>
      </c>
      <c r="B97" s="49"/>
      <c r="C97" s="49"/>
      <c r="D97" s="49"/>
      <c r="E97" s="49"/>
      <c r="F97" s="49"/>
    </row>
    <row r="100" spans="1:6" x14ac:dyDescent="0.4">
      <c r="F100" s="7" t="s">
        <v>5</v>
      </c>
    </row>
    <row r="101" spans="1:6" x14ac:dyDescent="0.4">
      <c r="A101" s="2" t="s">
        <v>7</v>
      </c>
      <c r="B101" s="47" t="s">
        <v>8</v>
      </c>
      <c r="C101" s="50" t="s">
        <v>9</v>
      </c>
      <c r="D101" s="50"/>
      <c r="E101" s="47" t="s">
        <v>10</v>
      </c>
      <c r="F101" s="8">
        <v>2</v>
      </c>
    </row>
    <row r="102" spans="1:6" x14ac:dyDescent="0.4">
      <c r="A102" s="3" t="s">
        <v>81</v>
      </c>
      <c r="B102" s="4">
        <v>10</v>
      </c>
      <c r="C102" s="5" t="s">
        <v>48</v>
      </c>
      <c r="D102" s="4">
        <v>1</v>
      </c>
      <c r="E102" s="4">
        <f>($B$107*D102)/B102</f>
        <v>100</v>
      </c>
      <c r="F102" s="3">
        <f>E102*$F$101</f>
        <v>200</v>
      </c>
    </row>
    <row r="103" spans="1:6" x14ac:dyDescent="0.4">
      <c r="A103" s="3" t="s">
        <v>77</v>
      </c>
      <c r="B103" s="4">
        <v>20</v>
      </c>
      <c r="C103" s="5" t="s">
        <v>78</v>
      </c>
      <c r="D103" s="4">
        <v>2</v>
      </c>
      <c r="E103" s="4">
        <f>($B$107*D103)/B103</f>
        <v>100</v>
      </c>
      <c r="F103" s="3">
        <f>E103*$F$101</f>
        <v>200</v>
      </c>
    </row>
    <row r="104" spans="1:6" x14ac:dyDescent="0.4">
      <c r="A104" s="3" t="s">
        <v>23</v>
      </c>
      <c r="B104" s="4"/>
      <c r="C104" s="4"/>
      <c r="D104" s="4"/>
      <c r="E104" s="4">
        <f>B107-(SUM(E102:E103))</f>
        <v>800</v>
      </c>
      <c r="F104" s="3">
        <f>E104*$F$101</f>
        <v>1600</v>
      </c>
    </row>
    <row r="107" spans="1:6" x14ac:dyDescent="0.4">
      <c r="A107" s="3" t="s">
        <v>26</v>
      </c>
      <c r="B107" s="3">
        <v>1000</v>
      </c>
    </row>
  </sheetData>
  <mergeCells count="15">
    <mergeCell ref="A34:F34"/>
    <mergeCell ref="C87:D87"/>
    <mergeCell ref="A97:F97"/>
    <mergeCell ref="C101:D101"/>
    <mergeCell ref="C38:D38"/>
    <mergeCell ref="A50:F50"/>
    <mergeCell ref="C54:D54"/>
    <mergeCell ref="A67:F67"/>
    <mergeCell ref="C71:D71"/>
    <mergeCell ref="A83:F83"/>
    <mergeCell ref="K1:P1"/>
    <mergeCell ref="K10:P10"/>
    <mergeCell ref="C5:D5"/>
    <mergeCell ref="C19:D19"/>
    <mergeCell ref="A1:F1"/>
  </mergeCells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02AB-7EAF-8245-A28B-DAD442FBA8EE}">
  <dimension ref="A2:N24"/>
  <sheetViews>
    <sheetView tabSelected="1" zoomScale="190" zoomScaleNormal="190" workbookViewId="0">
      <selection activeCell="B19" sqref="B19"/>
    </sheetView>
  </sheetViews>
  <sheetFormatPr defaultColWidth="10.83203125" defaultRowHeight="12.5" x14ac:dyDescent="0.25"/>
  <cols>
    <col min="1" max="1" width="35.83203125" style="29" bestFit="1" customWidth="1"/>
    <col min="2" max="2" width="114.58203125" style="29" bestFit="1" customWidth="1"/>
    <col min="3" max="16384" width="10.83203125" style="29"/>
  </cols>
  <sheetData>
    <row r="2" spans="1:3" ht="13" x14ac:dyDescent="0.3">
      <c r="A2" s="28" t="s">
        <v>82</v>
      </c>
      <c r="B2" s="28" t="s">
        <v>83</v>
      </c>
    </row>
    <row r="3" spans="1:3" ht="13" x14ac:dyDescent="0.3">
      <c r="A3" s="30" t="s">
        <v>84</v>
      </c>
      <c r="B3" s="28"/>
    </row>
    <row r="4" spans="1:3" x14ac:dyDescent="0.25">
      <c r="A4" s="31" t="s">
        <v>85</v>
      </c>
      <c r="B4" s="32" t="s">
        <v>86</v>
      </c>
    </row>
    <row r="5" spans="1:3" x14ac:dyDescent="0.25">
      <c r="A5" s="31" t="s">
        <v>87</v>
      </c>
      <c r="B5" s="32" t="s">
        <v>88</v>
      </c>
    </row>
    <row r="6" spans="1:3" x14ac:dyDescent="0.25">
      <c r="A6" s="31" t="s">
        <v>89</v>
      </c>
      <c r="B6" s="33" t="s">
        <v>90</v>
      </c>
      <c r="C6" s="29" t="s">
        <v>91</v>
      </c>
    </row>
    <row r="7" spans="1:3" x14ac:dyDescent="0.25">
      <c r="A7" s="34" t="s">
        <v>92</v>
      </c>
      <c r="B7" s="35" t="s">
        <v>93</v>
      </c>
      <c r="C7" s="29" t="s">
        <v>94</v>
      </c>
    </row>
    <row r="8" spans="1:3" x14ac:dyDescent="0.25">
      <c r="A8" s="31" t="s">
        <v>95</v>
      </c>
      <c r="B8" s="32" t="s">
        <v>96</v>
      </c>
    </row>
    <row r="9" spans="1:3" ht="13" x14ac:dyDescent="0.3">
      <c r="A9" s="30" t="s">
        <v>97</v>
      </c>
    </row>
    <row r="10" spans="1:3" x14ac:dyDescent="0.25">
      <c r="A10" s="38" t="s">
        <v>98</v>
      </c>
      <c r="B10" s="33" t="s">
        <v>99</v>
      </c>
    </row>
    <row r="11" spans="1:3" x14ac:dyDescent="0.25">
      <c r="A11" s="38" t="s">
        <v>100</v>
      </c>
      <c r="B11" s="33" t="s">
        <v>101</v>
      </c>
    </row>
    <row r="12" spans="1:3" x14ac:dyDescent="0.25">
      <c r="A12" s="38" t="s">
        <v>102</v>
      </c>
      <c r="B12" s="33" t="s">
        <v>103</v>
      </c>
    </row>
    <row r="13" spans="1:3" x14ac:dyDescent="0.25">
      <c r="A13" s="38" t="s">
        <v>104</v>
      </c>
      <c r="B13" s="33" t="s">
        <v>105</v>
      </c>
    </row>
    <row r="14" spans="1:3" x14ac:dyDescent="0.25">
      <c r="A14" s="38" t="s">
        <v>106</v>
      </c>
      <c r="B14" s="33" t="s">
        <v>107</v>
      </c>
    </row>
    <row r="15" spans="1:3" x14ac:dyDescent="0.25">
      <c r="A15" s="38" t="s">
        <v>108</v>
      </c>
      <c r="B15" s="33" t="s">
        <v>109</v>
      </c>
    </row>
    <row r="16" spans="1:3" x14ac:dyDescent="0.25">
      <c r="A16" s="38" t="s">
        <v>110</v>
      </c>
      <c r="B16" s="33" t="s">
        <v>111</v>
      </c>
    </row>
    <row r="17" spans="1:14" x14ac:dyDescent="0.25">
      <c r="A17" s="38" t="s">
        <v>112</v>
      </c>
      <c r="B17" s="33" t="s">
        <v>113</v>
      </c>
    </row>
    <row r="18" spans="1:14" x14ac:dyDescent="0.25">
      <c r="A18" s="32"/>
      <c r="B18" s="32"/>
    </row>
    <row r="19" spans="1:14" x14ac:dyDescent="0.25">
      <c r="A19" s="38" t="s">
        <v>114</v>
      </c>
      <c r="B19" s="33" t="s">
        <v>115</v>
      </c>
      <c r="L19" s="36"/>
      <c r="M19" s="36"/>
      <c r="N19" s="36"/>
    </row>
    <row r="20" spans="1:14" x14ac:dyDescent="0.25">
      <c r="A20" s="38" t="s">
        <v>116</v>
      </c>
      <c r="B20" s="33" t="s">
        <v>117</v>
      </c>
      <c r="L20" s="36"/>
      <c r="M20" s="36"/>
      <c r="N20" s="36"/>
    </row>
    <row r="21" spans="1:14" x14ac:dyDescent="0.25">
      <c r="A21" s="38" t="s">
        <v>118</v>
      </c>
      <c r="B21" s="33" t="s">
        <v>119</v>
      </c>
      <c r="L21" s="36"/>
      <c r="M21" s="36"/>
      <c r="N21" s="36"/>
    </row>
    <row r="24" spans="1:14" x14ac:dyDescent="0.25">
      <c r="A24" s="37" t="s">
        <v>120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BEA8-2C26-DE4C-A062-3B7E1D439428}">
  <dimension ref="A1:G35"/>
  <sheetViews>
    <sheetView zoomScale="128" zoomScaleNormal="128" workbookViewId="0">
      <selection activeCell="A7" sqref="A7"/>
    </sheetView>
  </sheetViews>
  <sheetFormatPr defaultColWidth="10.83203125" defaultRowHeight="16" x14ac:dyDescent="0.4"/>
  <cols>
    <col min="1" max="1" width="60.83203125" style="16" bestFit="1" customWidth="1"/>
    <col min="2" max="2" width="25.58203125" style="16" bestFit="1" customWidth="1"/>
    <col min="3" max="3" width="12" style="16" bestFit="1" customWidth="1"/>
    <col min="4" max="4" width="10.08203125" style="17" bestFit="1" customWidth="1"/>
    <col min="5" max="5" width="20.5" style="17" bestFit="1" customWidth="1"/>
    <col min="6" max="6" width="10.83203125" style="17"/>
    <col min="7" max="7" width="53.08203125" style="16" bestFit="1" customWidth="1"/>
    <col min="8" max="16384" width="10.83203125" style="16"/>
  </cols>
  <sheetData>
    <row r="1" spans="1:7" x14ac:dyDescent="0.4">
      <c r="A1" s="12" t="s">
        <v>121</v>
      </c>
      <c r="B1" s="12" t="s">
        <v>122</v>
      </c>
      <c r="C1" s="12" t="s">
        <v>123</v>
      </c>
      <c r="D1" s="13" t="s">
        <v>124</v>
      </c>
      <c r="E1" s="14" t="s">
        <v>125</v>
      </c>
      <c r="F1" s="14" t="s">
        <v>126</v>
      </c>
      <c r="G1" s="15" t="s">
        <v>127</v>
      </c>
    </row>
    <row r="2" spans="1:7" x14ac:dyDescent="0.4">
      <c r="A2" s="16" t="s">
        <v>128</v>
      </c>
      <c r="B2" s="16" t="s">
        <v>129</v>
      </c>
      <c r="C2" s="16">
        <v>15714</v>
      </c>
      <c r="D2" s="17">
        <v>50</v>
      </c>
      <c r="E2" s="17">
        <v>0.1</v>
      </c>
      <c r="F2" s="17">
        <f>D2*E2</f>
        <v>5</v>
      </c>
      <c r="G2" s="16" t="s">
        <v>130</v>
      </c>
    </row>
    <row r="3" spans="1:7" x14ac:dyDescent="0.4">
      <c r="A3" s="16" t="s">
        <v>131</v>
      </c>
      <c r="B3" s="16" t="s">
        <v>132</v>
      </c>
      <c r="C3" s="16" t="s">
        <v>133</v>
      </c>
      <c r="D3" s="17">
        <v>82.65</v>
      </c>
      <c r="E3" s="17">
        <v>0.1</v>
      </c>
      <c r="F3" s="17">
        <f>D3*E3</f>
        <v>8.2650000000000006</v>
      </c>
      <c r="G3" s="16" t="s">
        <v>134</v>
      </c>
    </row>
    <row r="4" spans="1:7" x14ac:dyDescent="0.4">
      <c r="A4" s="18" t="s">
        <v>135</v>
      </c>
      <c r="B4" s="16" t="s">
        <v>132</v>
      </c>
      <c r="C4" s="16">
        <v>750023</v>
      </c>
      <c r="D4" s="17">
        <v>92.5</v>
      </c>
      <c r="E4" s="17">
        <v>0.1</v>
      </c>
      <c r="F4" s="17">
        <f t="shared" ref="F4:F5" si="0">D4*E4</f>
        <v>9.25</v>
      </c>
      <c r="G4" s="16" t="s">
        <v>136</v>
      </c>
    </row>
    <row r="5" spans="1:7" x14ac:dyDescent="0.4">
      <c r="A5" s="16" t="s">
        <v>137</v>
      </c>
      <c r="B5" s="16" t="s">
        <v>129</v>
      </c>
      <c r="C5" s="16">
        <v>16120</v>
      </c>
      <c r="D5" s="17">
        <v>32</v>
      </c>
      <c r="E5" s="17">
        <v>0.1</v>
      </c>
      <c r="F5" s="17">
        <f t="shared" si="0"/>
        <v>3.2</v>
      </c>
      <c r="G5" s="16" t="s">
        <v>138</v>
      </c>
    </row>
    <row r="6" spans="1:7" x14ac:dyDescent="0.4">
      <c r="A6" s="16" t="s">
        <v>139</v>
      </c>
      <c r="B6" s="16" t="s">
        <v>132</v>
      </c>
      <c r="C6" s="16" t="s">
        <v>140</v>
      </c>
      <c r="D6" s="17">
        <v>85.99</v>
      </c>
      <c r="E6" s="17">
        <v>0.1</v>
      </c>
      <c r="F6" s="17">
        <f>D6*E6</f>
        <v>8.5990000000000002</v>
      </c>
      <c r="G6" s="16" t="s">
        <v>141</v>
      </c>
    </row>
    <row r="7" spans="1:7" x14ac:dyDescent="0.4">
      <c r="A7" s="16" t="s">
        <v>142</v>
      </c>
      <c r="B7" s="16" t="s">
        <v>132</v>
      </c>
      <c r="C7" s="16" t="s">
        <v>143</v>
      </c>
      <c r="D7" s="17">
        <v>113</v>
      </c>
      <c r="E7" s="17">
        <v>0.2</v>
      </c>
      <c r="F7" s="17">
        <f>D7*E7</f>
        <v>22.6</v>
      </c>
      <c r="G7" s="16" t="s">
        <v>144</v>
      </c>
    </row>
    <row r="8" spans="1:7" x14ac:dyDescent="0.4">
      <c r="A8" s="43" t="s">
        <v>145</v>
      </c>
      <c r="B8" s="19" t="s">
        <v>146</v>
      </c>
      <c r="C8" s="19" t="s">
        <v>147</v>
      </c>
      <c r="D8" s="20">
        <v>1044</v>
      </c>
      <c r="E8" s="21">
        <v>1</v>
      </c>
      <c r="F8" s="21">
        <f>D8*E8</f>
        <v>1044</v>
      </c>
      <c r="G8" s="19" t="s">
        <v>148</v>
      </c>
    </row>
    <row r="9" spans="1:7" x14ac:dyDescent="0.4">
      <c r="A9" s="22" t="s">
        <v>149</v>
      </c>
      <c r="B9" s="16" t="s">
        <v>146</v>
      </c>
      <c r="C9" s="22" t="s">
        <v>150</v>
      </c>
      <c r="D9" s="17">
        <v>346</v>
      </c>
      <c r="E9" s="17">
        <v>2</v>
      </c>
      <c r="F9" s="17">
        <f>E9*D9</f>
        <v>692</v>
      </c>
      <c r="G9" s="22" t="s">
        <v>151</v>
      </c>
    </row>
    <row r="10" spans="1:7" x14ac:dyDescent="0.4">
      <c r="A10" s="39" t="s">
        <v>152</v>
      </c>
      <c r="B10" s="16" t="s">
        <v>146</v>
      </c>
      <c r="C10" s="23" t="s">
        <v>153</v>
      </c>
      <c r="G10" s="16" t="s">
        <v>154</v>
      </c>
    </row>
    <row r="11" spans="1:7" x14ac:dyDescent="0.4">
      <c r="A11" s="40" t="s">
        <v>155</v>
      </c>
      <c r="B11" s="16" t="s">
        <v>146</v>
      </c>
      <c r="C11" s="23" t="s">
        <v>156</v>
      </c>
      <c r="G11" s="16" t="s">
        <v>154</v>
      </c>
    </row>
    <row r="12" spans="1:7" x14ac:dyDescent="0.4">
      <c r="A12" s="18" t="s">
        <v>157</v>
      </c>
      <c r="B12" s="19" t="s">
        <v>132</v>
      </c>
      <c r="C12" s="19" t="s">
        <v>158</v>
      </c>
      <c r="D12" s="21">
        <v>499</v>
      </c>
      <c r="E12" s="21">
        <v>1</v>
      </c>
      <c r="F12" s="21">
        <f t="shared" ref="F12:F13" si="1">D12*E12</f>
        <v>499</v>
      </c>
      <c r="G12" s="24" t="s">
        <v>159</v>
      </c>
    </row>
    <row r="13" spans="1:7" x14ac:dyDescent="0.4">
      <c r="A13" s="18" t="s">
        <v>160</v>
      </c>
      <c r="B13" s="19" t="s">
        <v>132</v>
      </c>
      <c r="C13" s="19" t="s">
        <v>161</v>
      </c>
      <c r="D13" s="21">
        <v>262</v>
      </c>
      <c r="E13" s="21">
        <v>1</v>
      </c>
      <c r="F13" s="21">
        <f t="shared" si="1"/>
        <v>262</v>
      </c>
      <c r="G13" s="24" t="s">
        <v>162</v>
      </c>
    </row>
    <row r="14" spans="1:7" ht="15" customHeight="1" x14ac:dyDescent="0.4">
      <c r="A14" s="16" t="s">
        <v>163</v>
      </c>
      <c r="B14" s="16" t="s">
        <v>164</v>
      </c>
      <c r="C14" s="16" t="s">
        <v>165</v>
      </c>
      <c r="D14" s="17">
        <v>443</v>
      </c>
      <c r="E14" s="17">
        <v>0.35</v>
      </c>
      <c r="F14" s="17">
        <f>D14*E14</f>
        <v>155.04999999999998</v>
      </c>
      <c r="G14" s="16" t="s">
        <v>166</v>
      </c>
    </row>
    <row r="15" spans="1:7" x14ac:dyDescent="0.4">
      <c r="A15" s="18" t="s">
        <v>167</v>
      </c>
      <c r="B15" s="16" t="s">
        <v>168</v>
      </c>
      <c r="C15" s="16" t="s">
        <v>169</v>
      </c>
      <c r="D15" s="17">
        <v>269</v>
      </c>
      <c r="E15" s="17">
        <v>1</v>
      </c>
      <c r="F15" s="17">
        <f t="shared" ref="F15:F20" si="2">D15*E15</f>
        <v>269</v>
      </c>
      <c r="G15" s="25" t="s">
        <v>170</v>
      </c>
    </row>
    <row r="16" spans="1:7" x14ac:dyDescent="0.4">
      <c r="A16" s="18" t="s">
        <v>171</v>
      </c>
      <c r="B16" s="16" t="s">
        <v>172</v>
      </c>
      <c r="C16" s="16" t="s">
        <v>173</v>
      </c>
      <c r="D16" s="17">
        <v>514</v>
      </c>
      <c r="E16" s="17">
        <v>0.1</v>
      </c>
      <c r="F16" s="17">
        <f t="shared" si="2"/>
        <v>51.400000000000006</v>
      </c>
      <c r="G16" s="25" t="s">
        <v>174</v>
      </c>
    </row>
    <row r="17" spans="1:7" x14ac:dyDescent="0.4">
      <c r="A17" s="44" t="s">
        <v>175</v>
      </c>
      <c r="B17" s="16" t="s">
        <v>132</v>
      </c>
      <c r="C17" s="16" t="s">
        <v>176</v>
      </c>
      <c r="D17" s="17">
        <v>918</v>
      </c>
      <c r="E17" s="17">
        <v>1</v>
      </c>
      <c r="F17" s="17">
        <f t="shared" si="2"/>
        <v>918</v>
      </c>
      <c r="G17" s="16" t="s">
        <v>177</v>
      </c>
    </row>
    <row r="18" spans="1:7" x14ac:dyDescent="0.4">
      <c r="A18" s="18" t="s">
        <v>178</v>
      </c>
      <c r="B18" s="16" t="s">
        <v>132</v>
      </c>
      <c r="C18" s="16" t="s">
        <v>179</v>
      </c>
      <c r="D18" s="17">
        <v>20.65</v>
      </c>
      <c r="E18" s="17">
        <v>1</v>
      </c>
      <c r="F18" s="17">
        <f t="shared" si="2"/>
        <v>20.65</v>
      </c>
      <c r="G18" s="22" t="s">
        <v>180</v>
      </c>
    </row>
    <row r="19" spans="1:7" x14ac:dyDescent="0.4">
      <c r="A19" s="16" t="s">
        <v>181</v>
      </c>
      <c r="B19" s="16" t="s">
        <v>146</v>
      </c>
      <c r="C19" s="16" t="s">
        <v>182</v>
      </c>
      <c r="D19" s="17">
        <v>33</v>
      </c>
      <c r="E19" s="17">
        <v>1</v>
      </c>
      <c r="F19" s="17">
        <f t="shared" si="2"/>
        <v>33</v>
      </c>
      <c r="G19" s="16" t="s">
        <v>183</v>
      </c>
    </row>
    <row r="20" spans="1:7" x14ac:dyDescent="0.4">
      <c r="A20" s="18" t="s">
        <v>184</v>
      </c>
      <c r="B20" s="16" t="s">
        <v>146</v>
      </c>
      <c r="C20" s="16" t="s">
        <v>185</v>
      </c>
      <c r="D20" s="17">
        <v>64</v>
      </c>
      <c r="E20" s="17">
        <v>1</v>
      </c>
      <c r="F20" s="17">
        <f t="shared" si="2"/>
        <v>64</v>
      </c>
      <c r="G20" s="16" t="s">
        <v>186</v>
      </c>
    </row>
    <row r="21" spans="1:7" x14ac:dyDescent="0.4">
      <c r="A21" s="45" t="s">
        <v>187</v>
      </c>
      <c r="B21" s="16" t="s">
        <v>188</v>
      </c>
      <c r="C21" s="16" t="s">
        <v>189</v>
      </c>
      <c r="D21" s="17">
        <v>400</v>
      </c>
      <c r="E21" s="17">
        <v>2</v>
      </c>
      <c r="F21" s="17">
        <f>D21*E21</f>
        <v>800</v>
      </c>
      <c r="G21" s="25" t="s">
        <v>190</v>
      </c>
    </row>
    <row r="22" spans="1:7" x14ac:dyDescent="0.4">
      <c r="A22" s="16" t="s">
        <v>191</v>
      </c>
      <c r="B22" s="16" t="s">
        <v>192</v>
      </c>
    </row>
    <row r="23" spans="1:7" x14ac:dyDescent="0.4">
      <c r="A23" s="16" t="s">
        <v>193</v>
      </c>
      <c r="B23" s="16" t="s">
        <v>192</v>
      </c>
    </row>
    <row r="24" spans="1:7" x14ac:dyDescent="0.4">
      <c r="A24" s="16" t="s">
        <v>194</v>
      </c>
      <c r="B24" s="16" t="s">
        <v>195</v>
      </c>
      <c r="D24" s="17">
        <v>250</v>
      </c>
      <c r="E24" s="17">
        <v>0.3</v>
      </c>
      <c r="F24" s="17">
        <f>D24*E24</f>
        <v>75</v>
      </c>
    </row>
    <row r="25" spans="1:7" x14ac:dyDescent="0.4">
      <c r="A25" s="16" t="s">
        <v>196</v>
      </c>
      <c r="B25" s="16" t="s">
        <v>195</v>
      </c>
      <c r="D25" s="17">
        <v>200</v>
      </c>
      <c r="E25" s="17">
        <v>0.1</v>
      </c>
      <c r="F25" s="17">
        <f t="shared" ref="F25:F26" si="3">D25*E25</f>
        <v>20</v>
      </c>
    </row>
    <row r="26" spans="1:7" x14ac:dyDescent="0.4">
      <c r="A26" s="16" t="s">
        <v>197</v>
      </c>
      <c r="B26" s="16" t="s">
        <v>195</v>
      </c>
      <c r="D26" s="17">
        <v>15</v>
      </c>
      <c r="E26" s="17">
        <v>0.3</v>
      </c>
      <c r="F26" s="17">
        <f t="shared" si="3"/>
        <v>4.5</v>
      </c>
    </row>
    <row r="29" spans="1:7" x14ac:dyDescent="0.4">
      <c r="A29" s="15" t="s">
        <v>198</v>
      </c>
      <c r="F29" s="17">
        <f>SUM(F2:F8,F12:F26)</f>
        <v>4272.5140000000001</v>
      </c>
    </row>
    <row r="31" spans="1:7" x14ac:dyDescent="0.4">
      <c r="A31" s="15" t="s">
        <v>199</v>
      </c>
      <c r="F31" s="17">
        <f>F29-1200</f>
        <v>3072.5140000000001</v>
      </c>
    </row>
    <row r="33" spans="1:6" x14ac:dyDescent="0.4">
      <c r="A33" s="26" t="s">
        <v>200</v>
      </c>
      <c r="F33" s="27">
        <f>F31-800</f>
        <v>2272.5140000000001</v>
      </c>
    </row>
    <row r="35" spans="1:6" x14ac:dyDescent="0.4">
      <c r="A35" s="15" t="s">
        <v>201</v>
      </c>
      <c r="F35" s="17">
        <f>F33-600</f>
        <v>1672.5140000000001</v>
      </c>
    </row>
  </sheetData>
  <hyperlinks>
    <hyperlink ref="G13" r:id="rId1" location="/EO0382" xr:uid="{7C02087F-75BE-244E-AC2C-CD3370FD7414}"/>
    <hyperlink ref="G12" r:id="rId2" location="/EP0452" xr:uid="{1891C126-8605-AA4C-AE37-FB0FA948A2A5}"/>
    <hyperlink ref="G15" r:id="rId3" xr:uid="{D82D1A16-0B54-A342-A200-5AEE6D2A30F4}"/>
    <hyperlink ref="G16" r:id="rId4" xr:uid="{5EF14FC0-528D-CE43-B8A4-5DC784D4C80F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OPS_T7_LibraryPrep</vt:lpstr>
      <vt:lpstr>OPS_oligos</vt:lpstr>
      <vt:lpstr>OPS_reagents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Quintanilla Leo, Isabel (NIH/NCI) [E]</dc:creator>
  <cp:keywords/>
  <dc:description/>
  <cp:lastModifiedBy>Lin, Zachary (NIH/NCI) [F]</cp:lastModifiedBy>
  <cp:revision/>
  <dcterms:created xsi:type="dcterms:W3CDTF">2025-06-17T15:17:07Z</dcterms:created>
  <dcterms:modified xsi:type="dcterms:W3CDTF">2026-07-06T15:19:47Z</dcterms:modified>
  <cp:category/>
  <cp:contentStatus/>
</cp:coreProperties>
</file>